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<sst xmlns="http://schemas.openxmlformats.org/spreadsheetml/2006/main" count="33" uniqueCount="27">
  <si>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Heart Rate Target Zone</t>
  </si>
  <si>
    <t xml:space="preserve"> Enter age and Resting Heart Rate to calculate target rate with forumlas below.</t>
  </si>
  <si>
    <t>Age:</t>
  </si>
  <si>
    <t>Resting Rate:</t>
  </si>
  <si>
    <t>Max</t>
  </si>
  <si>
    <t>Target</t>
  </si>
  <si>
    <t>Weight Loss</t>
  </si>
  <si>
    <t>Aerobic</t>
  </si>
  <si>
    <t>1. 220-Age (non-athletic)</t>
  </si>
  <si>
    <t>Lo 60%</t>
  </si>
  <si>
    <t>Hi 75%</t>
  </si>
  <si>
    <t>Lo 75%</t>
  </si>
  <si>
    <t>Hi 85%</t>
  </si>
  <si>
    <t>2. (205 - Age/2)  (Fit)</t>
  </si>
  <si>
    <t>3. 208 - 70% * Age</t>
  </si>
  <si>
    <t>4. 214 - 80% * Age</t>
  </si>
  <si>
    <t>Target= Resting HR + (HRmax-Resting HR)*%X)</t>
  </si>
  <si>
    <t xml:space="preserve"> (Using 3. As Hrmax)</t>
  </si>
  <si>
    <t>Karvonen:</t>
  </si>
  <si>
    <t>Resting Rt. + x% (220-age-resting) + 10 (if resting &lt;60)</t>
  </si>
  <si>
    <t>Easy Aerobic 60-75%</t>
  </si>
  <si>
    <t>Anerobic 85-90%</t>
  </si>
  <si>
    <t>(220 - age + resting rt.)/2</t>
  </si>
  <si>
    <t>Female</t>
  </si>
  <si>
    <t>1. 226-age</t>
  </si>
  <si>
    <t>2. 211-age/2</t>
  </si>
  <si>
    <t>3. 209 - 70%*Age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</si>
</sst>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4" fillId="0" borderId="4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2">
      <selection activeCell="M4" sqref="M4"/>
    </sheetView>
  </sheetViews>
  <sheetFormatPr defaultColWidth="9.140625" defaultRowHeight="12.75"/>
  <cols>
    <col min="1" max="1" width="19.00390625" style="0" customWidth="1"/>
    <col min="2" max="2" width="5.28125" style="0" customWidth="1"/>
    <col min="3" max="3" width="4.8515625" style="0" customWidth="1"/>
    <col min="4" max="4" width="7.57421875" style="0" customWidth="1"/>
    <col min="5" max="5" width="7.00390625" style="0" customWidth="1"/>
    <col min="6" max="6" width="7.7109375" style="0" customWidth="1"/>
    <col min="7" max="7" width="7.28125" style="0" customWidth="1"/>
    <col min="8" max="8" width="5.28125" style="0" customWidth="1"/>
    <col min="9" max="9" width="5.00390625" style="0" customWidth="1"/>
    <col min="10" max="11" width="4.28125" style="0" customWidth="1"/>
    <col min="12" max="16384" width="8.8515625" style="0" customWidth="1"/>
  </cols>
  <sheetData>
    <row r="1" ht="16.5">
      <c r="B1" s="1" t="s">
        <v>0</v>
      </c>
    </row>
    <row r="2" ht="12.75">
      <c r="A2" s="2" t="s">
        <v>1</v>
      </c>
    </row>
    <row r="3" spans="1:6" ht="15.75">
      <c r="A3" s="3" t="s">
        <v>2</v>
      </c>
      <c r="B3" s="4">
        <v>50</v>
      </c>
      <c r="C3" s="5"/>
      <c r="D3" s="5" t="s">
        <v>3</v>
      </c>
      <c r="E3" s="5"/>
      <c r="F3" s="4">
        <v>59</v>
      </c>
    </row>
    <row r="4" spans="1:6" ht="15">
      <c r="A4" s="3"/>
      <c r="B4" s="6"/>
      <c r="C4" s="7" t="s">
        <v>4</v>
      </c>
      <c r="D4" s="8"/>
      <c r="E4" s="3" t="s">
        <v>5</v>
      </c>
      <c r="F4" s="9"/>
    </row>
    <row r="5" spans="4:8" ht="16.5">
      <c r="D5" s="10" t="s">
        <v>6</v>
      </c>
      <c r="E5" s="10"/>
      <c r="F5" s="11" t="s">
        <v>7</v>
      </c>
      <c r="G5" s="11"/>
      <c r="H5" s="2" t="s">
        <v>4</v>
      </c>
    </row>
    <row r="6" spans="1:7" ht="16.5">
      <c r="A6" s="2" t="s">
        <v>8</v>
      </c>
      <c r="D6" s="12" t="s">
        <v>9</v>
      </c>
      <c r="E6" s="13" t="s">
        <v>10</v>
      </c>
      <c r="F6" s="14" t="s">
        <v>11</v>
      </c>
      <c r="G6" s="15" t="s">
        <v>12</v>
      </c>
    </row>
    <row r="7" spans="3:9" ht="15">
      <c r="C7" s="5">
        <f>220-B3</f>
        <v>170</v>
      </c>
      <c r="D7" s="16">
        <f>0.6*(220-$B$3)</f>
        <v>102</v>
      </c>
      <c r="E7" s="16">
        <f>0.75*(220-$B$3)</f>
        <v>127.5</v>
      </c>
      <c r="F7" s="16">
        <f>0.75*(220-$B$3)</f>
        <v>127.5</v>
      </c>
      <c r="G7" s="17">
        <f>0.85*(220-$B$3)</f>
        <v>144.5</v>
      </c>
      <c r="H7" s="18">
        <f>G7/0.85</f>
        <v>170</v>
      </c>
      <c r="I7" s="19"/>
    </row>
    <row r="8" ht="14.25">
      <c r="A8" s="2"/>
    </row>
    <row r="9" spans="1:8" ht="16.5">
      <c r="A9" s="2" t="s">
        <v>13</v>
      </c>
      <c r="C9" s="5">
        <f>205-$B$3/2</f>
        <v>180</v>
      </c>
      <c r="D9" s="20">
        <f>0.6*(205-$B$3/2)</f>
        <v>108</v>
      </c>
      <c r="E9" s="20">
        <f>0.75*(205-$B$3/2)</f>
        <v>135</v>
      </c>
      <c r="G9" s="20">
        <f>0.85*(205-$B$3/2)</f>
        <v>153</v>
      </c>
      <c r="H9" s="18">
        <f aca="true" t="shared" si="0" ref="H9:H11">G9/0.85</f>
        <v>180</v>
      </c>
    </row>
    <row r="10" spans="1:8" ht="16.5">
      <c r="A10" s="2" t="s">
        <v>14</v>
      </c>
      <c r="C10" s="20">
        <f>(208-0.7*$B$3)</f>
        <v>173</v>
      </c>
      <c r="D10" s="20">
        <f aca="true" t="shared" si="1" ref="D10:D11">0.6*C10</f>
        <v>103.8</v>
      </c>
      <c r="E10" s="20">
        <f aca="true" t="shared" si="2" ref="E10:E11">0.75*C10</f>
        <v>129.75</v>
      </c>
      <c r="G10" s="20">
        <f aca="true" t="shared" si="3" ref="G10:G11">0.85*C10</f>
        <v>147.04999999999998</v>
      </c>
      <c r="H10" s="18">
        <f t="shared" si="0"/>
        <v>172.99999999999997</v>
      </c>
    </row>
    <row r="11" spans="1:11" ht="16.5">
      <c r="A11" s="2" t="s">
        <v>15</v>
      </c>
      <c r="C11" s="20">
        <f>(214-0.8*$B$3)</f>
        <v>174</v>
      </c>
      <c r="D11" s="20">
        <f t="shared" si="1"/>
        <v>104.39999999999999</v>
      </c>
      <c r="E11" s="20">
        <f t="shared" si="2"/>
        <v>130.5</v>
      </c>
      <c r="G11" s="20">
        <f t="shared" si="3"/>
        <v>147.9</v>
      </c>
      <c r="H11" s="18">
        <f t="shared" si="0"/>
        <v>174</v>
      </c>
      <c r="J11" s="19"/>
      <c r="K11" s="19"/>
    </row>
    <row r="12" spans="1:7" ht="16.5">
      <c r="A12" s="2" t="s">
        <v>16</v>
      </c>
      <c r="E12" s="20"/>
      <c r="G12" s="20"/>
    </row>
    <row r="13" spans="1:8" ht="16.5">
      <c r="A13" s="2" t="s">
        <v>17</v>
      </c>
      <c r="D13" s="20">
        <f>$F$3+0.6*(214-0.8*$B$3-$F$3)</f>
        <v>128</v>
      </c>
      <c r="E13" s="20">
        <f>$F$3+0.75*(214-0.8*$B$3-$F$3)</f>
        <v>145.25</v>
      </c>
      <c r="F13" s="20">
        <f>$F$3+0.75*(214-0.8*$B$3-$F$3)</f>
        <v>145.25</v>
      </c>
      <c r="G13" s="20">
        <f>$F$3+0.85*(214-0.8*$B$3-$F$3)</f>
        <v>156.75</v>
      </c>
      <c r="H13" s="18">
        <f>G13/0.85</f>
        <v>184.41176470588235</v>
      </c>
    </row>
    <row r="14" spans="1:4" ht="14.25">
      <c r="A14" s="2" t="s">
        <v>18</v>
      </c>
      <c r="D14" s="21"/>
    </row>
    <row r="15" spans="1:4" ht="14.25">
      <c r="A15" s="2" t="s">
        <v>19</v>
      </c>
      <c r="D15" s="21"/>
    </row>
    <row r="16" spans="1:7" ht="30" customHeight="1">
      <c r="A16" s="2"/>
      <c r="C16" s="8" t="s">
        <v>4</v>
      </c>
      <c r="D16" s="22" t="s">
        <v>20</v>
      </c>
      <c r="E16" s="22"/>
      <c r="F16" s="23" t="s">
        <v>21</v>
      </c>
      <c r="G16" s="23"/>
    </row>
    <row r="17" spans="1:8" ht="16.5">
      <c r="A17" s="2"/>
      <c r="C17" s="20">
        <f>IF($F$3&lt;60,$F$3+(220-$B$3-$F$3)+10,$F$3+(220-$B$3-$F$3))</f>
        <v>180</v>
      </c>
      <c r="D17" s="16">
        <f>IF($F$3&lt;60,$F$3+0.6*(220-$B$3-$F$3)+10,$F$3+0.6*(220-$B$3-$F$3))</f>
        <v>135.6</v>
      </c>
      <c r="E17" s="17">
        <f>IF($F$3&lt;60,$F$3+0.75*(220-$B$3-$F$3)+10,$F$3+0.75*(220-$B$3-$F$3))</f>
        <v>152.25</v>
      </c>
      <c r="F17" s="16">
        <f>IF($F$3&lt;60,$F$3+0.85*(220-$B$3-$F$3)+10,$F$3+0.85*(220-$B$3-$F$3))</f>
        <v>163.35</v>
      </c>
      <c r="G17" s="17">
        <f>IF($F$3&lt;60,$F$3+0.9*(220-$B$3-$F$3)+10,$F$3+0.9*(220-$B$3-$F$3))</f>
        <v>168.9</v>
      </c>
      <c r="H17" s="18">
        <f>G17/0.85</f>
        <v>198.7058823529412</v>
      </c>
    </row>
    <row r="18" spans="1:4" ht="16.5">
      <c r="A18" s="2"/>
      <c r="D18" s="20"/>
    </row>
    <row r="19" spans="1:8" ht="16.5">
      <c r="A19" s="2" t="s">
        <v>22</v>
      </c>
      <c r="C19" s="20">
        <f>(220-$B$3+$F$3)/2</f>
        <v>114.5</v>
      </c>
      <c r="E19" s="20">
        <f>0.75*(220-$B$3+$F$3)/2</f>
        <v>85.875</v>
      </c>
      <c r="G19" s="20">
        <f>0.85*(220-$B$3+$F$3)/2</f>
        <v>97.325</v>
      </c>
      <c r="H19" s="18">
        <f>G19/0.85</f>
        <v>114.5</v>
      </c>
    </row>
    <row r="20" ht="14.25"/>
    <row r="21" spans="1:7" ht="16.5">
      <c r="A21" s="5" t="s">
        <v>23</v>
      </c>
      <c r="D21" s="24" t="s">
        <v>9</v>
      </c>
      <c r="E21" s="25" t="s">
        <v>10</v>
      </c>
      <c r="F21" s="26" t="s">
        <v>11</v>
      </c>
      <c r="G21" s="27" t="s">
        <v>12</v>
      </c>
    </row>
    <row r="22" spans="1:8" ht="16.5">
      <c r="A22" s="5" t="s">
        <v>24</v>
      </c>
      <c r="C22" s="5">
        <f>226-$B$3</f>
        <v>176</v>
      </c>
      <c r="D22" s="20">
        <f aca="true" t="shared" si="4" ref="D22:D24">0.6*C22</f>
        <v>105.6</v>
      </c>
      <c r="E22" s="20">
        <f aca="true" t="shared" si="5" ref="E22:E24">0.75*C22</f>
        <v>132</v>
      </c>
      <c r="F22" s="20">
        <f aca="true" t="shared" si="6" ref="F22:F24">0.75*C22</f>
        <v>132</v>
      </c>
      <c r="G22" s="20">
        <f aca="true" t="shared" si="7" ref="G22:G24">0.85*C22</f>
        <v>149.6</v>
      </c>
      <c r="H22" s="18">
        <f aca="true" t="shared" si="8" ref="H22:H24">G22/0.85</f>
        <v>176</v>
      </c>
    </row>
    <row r="23" spans="1:8" ht="16.5">
      <c r="A23" s="5" t="s">
        <v>25</v>
      </c>
      <c r="C23" s="5">
        <f>211-$B$3/2</f>
        <v>186</v>
      </c>
      <c r="D23" s="20">
        <f t="shared" si="4"/>
        <v>111.6</v>
      </c>
      <c r="E23" s="20">
        <f t="shared" si="5"/>
        <v>139.5</v>
      </c>
      <c r="F23" s="20">
        <f t="shared" si="6"/>
        <v>139.5</v>
      </c>
      <c r="G23" s="20">
        <f t="shared" si="7"/>
        <v>158.1</v>
      </c>
      <c r="H23" s="18">
        <f t="shared" si="8"/>
        <v>186</v>
      </c>
    </row>
    <row r="24" spans="1:8" ht="16.5">
      <c r="A24" s="5" t="s">
        <v>26</v>
      </c>
      <c r="C24" s="20">
        <f>(209-0.7*$B$3)</f>
        <v>174</v>
      </c>
      <c r="D24" s="20">
        <f t="shared" si="4"/>
        <v>104.39999999999999</v>
      </c>
      <c r="E24" s="20">
        <f t="shared" si="5"/>
        <v>130.5</v>
      </c>
      <c r="F24" s="20">
        <f t="shared" si="6"/>
        <v>130.5</v>
      </c>
      <c r="G24" s="20">
        <f t="shared" si="7"/>
        <v>147.9</v>
      </c>
      <c r="H24" s="18">
        <f t="shared" si="8"/>
        <v>174</v>
      </c>
    </row>
    <row r="26" ht="15"/>
  </sheetData>
  <sheetProtection selectLockedCells="1" selectUnlockedCells="1"/>
  <mergeCells count="5">
    <mergeCell ref="D5:E5"/>
    <mergeCell ref="F5:G5"/>
    <mergeCell ref="J11:K11"/>
    <mergeCell ref="D16:E16"/>
    <mergeCell ref="F16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McBride</dc:creator>
  <cp:keywords/>
  <dc:description/>
  <cp:lastModifiedBy/>
  <dcterms:created xsi:type="dcterms:W3CDTF">1999-12-09T20:24:54Z</dcterms:created>
  <dcterms:modified xsi:type="dcterms:W3CDTF">2015-04-22T17:19:29Z</dcterms:modified>
  <cp:category/>
  <cp:version/>
  <cp:contentType/>
  <cp:contentStatus/>
  <cp:revision>1</cp:revision>
</cp:coreProperties>
</file>